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40" windowHeight="10848"/>
  </bookViews>
  <sheets>
    <sheet name="pH" sheetId="8" r:id="rId1"/>
    <sheet name="Nitrogen" sheetId="5" r:id="rId2"/>
    <sheet name="Phosphorus" sheetId="6" r:id="rId3"/>
    <sheet name="Potassium" sheetId="7" r:id="rId4"/>
  </sheets>
  <calcPr calcId="125725"/>
</workbook>
</file>

<file path=xl/calcChain.xml><?xml version="1.0" encoding="utf-8"?>
<calcChain xmlns="http://schemas.openxmlformats.org/spreadsheetml/2006/main">
  <c r="G14" i="7"/>
  <c r="G15"/>
  <c r="G16"/>
  <c r="G13"/>
  <c r="C60" i="8"/>
  <c r="C51"/>
  <c r="C25"/>
  <c r="C23"/>
  <c r="C14"/>
  <c r="C16" s="1"/>
  <c r="D16" i="7"/>
  <c r="D15"/>
  <c r="D14"/>
  <c r="D13"/>
  <c r="C58" i="8" l="1"/>
  <c r="C49"/>
  <c r="B2" i="7"/>
  <c r="D16" i="6"/>
  <c r="D15"/>
  <c r="D14"/>
  <c r="D13"/>
  <c r="B2"/>
  <c r="E15" i="7" l="1"/>
  <c r="E14"/>
  <c r="E16"/>
  <c r="E13"/>
  <c r="E15" i="6"/>
  <c r="G15" s="1"/>
  <c r="E14"/>
  <c r="G14" s="1"/>
  <c r="E13"/>
  <c r="G13" s="1"/>
  <c r="H13" s="1"/>
  <c r="F14"/>
  <c r="F13"/>
  <c r="E16"/>
  <c r="G16" s="1"/>
  <c r="F16" i="7" l="1"/>
  <c r="H16"/>
  <c r="F13"/>
  <c r="H13"/>
  <c r="F15"/>
  <c r="H15"/>
  <c r="F14"/>
  <c r="H14"/>
  <c r="F15" i="6"/>
  <c r="H14"/>
  <c r="D20" i="5"/>
  <c r="D19"/>
  <c r="E19" s="1"/>
  <c r="F19" s="1"/>
  <c r="G19" s="1"/>
  <c r="D18"/>
  <c r="E18" s="1"/>
  <c r="F18" s="1"/>
  <c r="G18" s="1"/>
  <c r="D17"/>
  <c r="B2"/>
  <c r="H16" i="6"/>
  <c r="F16"/>
  <c r="E17" i="5" l="1"/>
  <c r="F17" s="1"/>
  <c r="G17" s="1"/>
  <c r="E20"/>
  <c r="F20" s="1"/>
  <c r="G20" s="1"/>
  <c r="H15" i="6"/>
</calcChain>
</file>

<file path=xl/sharedStrings.xml><?xml version="1.0" encoding="utf-8"?>
<sst xmlns="http://schemas.openxmlformats.org/spreadsheetml/2006/main" count="112" uniqueCount="62">
  <si>
    <t>P2O5 rate (kg/ha)</t>
    <phoneticPr fontId="0" type="noConversion"/>
  </si>
  <si>
    <t>P2O5 rate (lb/A)</t>
    <phoneticPr fontId="0" type="noConversion"/>
  </si>
  <si>
    <t>0-46-0</t>
  </si>
  <si>
    <t>kg soil/ pot</t>
  </si>
  <si>
    <t>Nutrient Source</t>
  </si>
  <si>
    <t>P2O5 (g/kg)</t>
  </si>
  <si>
    <t>N (g/kg)</t>
  </si>
  <si>
    <t>Analysis</t>
  </si>
  <si>
    <t>0-0-60</t>
  </si>
  <si>
    <t>46-0-0</t>
  </si>
  <si>
    <t>pounds of soil per acre per 6 inch depth</t>
  </si>
  <si>
    <t>kilograms soil per hectare per 15 centimeter depth</t>
  </si>
  <si>
    <t>mg P2O5/ kg soil</t>
  </si>
  <si>
    <t>mg P/          kg soil</t>
  </si>
  <si>
    <t>Canisteo</t>
  </si>
  <si>
    <t>Barnes</t>
  </si>
  <si>
    <t>Rate (g/pot)</t>
  </si>
  <si>
    <t>Rate (ton/acre)</t>
  </si>
  <si>
    <t>18-46-0</t>
  </si>
  <si>
    <t>Aluminum Sulfate Calibration</t>
  </si>
  <si>
    <t>Calcium Carbonate Calibration</t>
  </si>
  <si>
    <t xml:space="preserve">Canisteo </t>
  </si>
  <si>
    <t>Desired pH</t>
  </si>
  <si>
    <t>a</t>
  </si>
  <si>
    <t>b</t>
  </si>
  <si>
    <t>ya</t>
  </si>
  <si>
    <t>Amendment rate (ton/A)</t>
  </si>
  <si>
    <t>N rate (lb/A)</t>
  </si>
  <si>
    <t>mg N/ kg soil</t>
  </si>
  <si>
    <t>N rate (kg/ha)</t>
  </si>
  <si>
    <t>Amount of P fertilizer required (g / kg soil)</t>
  </si>
  <si>
    <t>Amount of P fertilizer required (g / pot)</t>
  </si>
  <si>
    <t>Amount of N fertilizer required (g / kg soil)</t>
  </si>
  <si>
    <t>Amount of N fertilizer required (g / pot)</t>
  </si>
  <si>
    <t>K2O rate (lb/A)</t>
  </si>
  <si>
    <t>K2O rate (kg/ha)</t>
  </si>
  <si>
    <t>mg K2O/ kg soil</t>
  </si>
  <si>
    <t>mg K/ kg soil</t>
  </si>
  <si>
    <t>Amount of K fertilizer required (g / kg soil)</t>
  </si>
  <si>
    <t>Amount of K fertilizer required (g / pot)</t>
  </si>
  <si>
    <t>Grams amendment per pot</t>
  </si>
  <si>
    <t>Amount of soil per pot (g)</t>
  </si>
  <si>
    <t>N (g/kg) for source used</t>
  </si>
  <si>
    <t>P2O5 (g/kg) for source used</t>
  </si>
  <si>
    <r>
      <t>Ammonium chloride (NH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Cl)</t>
    </r>
  </si>
  <si>
    <r>
      <t>urea [CO(NH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]</t>
    </r>
  </si>
  <si>
    <r>
      <t>Ammonium nitrate (NH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</si>
  <si>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33-0-0</t>
  </si>
  <si>
    <r>
      <t>Ammonium sulfate [(NH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]</t>
    </r>
  </si>
  <si>
    <t>10-52-0</t>
  </si>
  <si>
    <t>21-0-0-24S</t>
  </si>
  <si>
    <t>25-0-0-66Cl</t>
  </si>
  <si>
    <t>13-0-44</t>
  </si>
  <si>
    <r>
      <t>Potassium nitrate (KNO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</si>
  <si>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Triple super phosphate, TSP (Ca(H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</si>
  <si>
    <r>
      <t>Diammonium phosphate, DAP [(NH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]</t>
    </r>
  </si>
  <si>
    <r>
      <t>Monoammonium phosphate, MAP (NH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PO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</si>
  <si>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t>Potassium chloride (KCl)</t>
  </si>
  <si>
    <t>K2O (g/kg) for source used</t>
  </si>
  <si>
    <t>K2O (g/kg)</t>
  </si>
  <si>
    <r>
      <t>Potassium sulfate (K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</si>
  <si>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t>0-0-50-18S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</si>
</sst>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1" fontId="0" fillId="0" borderId="0" xfId="0" applyNumberFormat="1"/>
    <xf numFmtId="164" fontId="0" fillId="0" borderId="0" xfId="0" applyNumberFormat="1" applyFill="1"/>
    <xf numFmtId="0" fontId="2" fillId="0" borderId="0" xfId="0" applyFont="1" applyFill="1" applyBorder="1" applyAlignment="1">
      <alignment vertical="top" wrapText="1"/>
    </xf>
    <xf numFmtId="1" fontId="0" fillId="0" borderId="0" xfId="0" applyNumberFormat="1" applyFill="1"/>
    <xf numFmtId="165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165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/>
    <xf numFmtId="164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0" fillId="3" borderId="0" xfId="0" applyFill="1"/>
    <xf numFmtId="165" fontId="3" fillId="4" borderId="0" xfId="0" applyNumberFormat="1" applyFont="1" applyFill="1"/>
    <xf numFmtId="0" fontId="0" fillId="4" borderId="0" xfId="0" applyFill="1" applyAlignment="1">
      <alignment wrapText="1"/>
    </xf>
    <xf numFmtId="2" fontId="1" fillId="0" borderId="0" xfId="0" applyNumberFormat="1" applyFont="1"/>
    <xf numFmtId="0" fontId="1" fillId="3" borderId="0" xfId="0" applyFont="1" applyFill="1"/>
    <xf numFmtId="1" fontId="1" fillId="3" borderId="0" xfId="0" applyNumberFormat="1" applyFont="1" applyFill="1"/>
    <xf numFmtId="14" fontId="0" fillId="0" borderId="0" xfId="0" applyNumberFormat="1"/>
    <xf numFmtId="0" fontId="3" fillId="0" borderId="0" xfId="0" applyFont="1" applyFill="1" applyBorder="1" applyAlignment="1">
      <alignment vertical="top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pH!$C$37</c:f>
              <c:strCache>
                <c:ptCount val="1"/>
                <c:pt idx="0">
                  <c:v>Canisteo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</c:spPr>
          </c:marker>
          <c:trendline>
            <c:trendlineType val="poly"/>
            <c:order val="3"/>
          </c:trendline>
          <c:xVal>
            <c:numRef>
              <c:f>pH!$B$38:$B$42</c:f>
              <c:numCache>
                <c:formatCode>General</c:formatCode>
                <c:ptCount val="5"/>
                <c:pt idx="0" formatCode="0">
                  <c:v>0.01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pH!$C$38:$C$42</c:f>
              <c:numCache>
                <c:formatCode>General</c:formatCode>
                <c:ptCount val="5"/>
                <c:pt idx="0">
                  <c:v>5.91</c:v>
                </c:pt>
                <c:pt idx="1">
                  <c:v>7.25</c:v>
                </c:pt>
                <c:pt idx="2">
                  <c:v>7.78</c:v>
                </c:pt>
                <c:pt idx="3">
                  <c:v>8.0299999999999994</c:v>
                </c:pt>
                <c:pt idx="4">
                  <c:v>8.02</c:v>
                </c:pt>
              </c:numCache>
            </c:numRef>
          </c:yVal>
        </c:ser>
        <c:ser>
          <c:idx val="1"/>
          <c:order val="1"/>
          <c:tx>
            <c:strRef>
              <c:f>pH!$D$37</c:f>
              <c:strCache>
                <c:ptCount val="1"/>
                <c:pt idx="0">
                  <c:v>Barnes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</c:marker>
          <c:trendline>
            <c:trendlineType val="poly"/>
            <c:order val="2"/>
          </c:trendline>
          <c:xVal>
            <c:numRef>
              <c:f>pH!$B$38:$B$42</c:f>
              <c:numCache>
                <c:formatCode>General</c:formatCode>
                <c:ptCount val="5"/>
                <c:pt idx="0" formatCode="0">
                  <c:v>0.01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pH!$D$38:$D$42</c:f>
              <c:numCache>
                <c:formatCode>General</c:formatCode>
                <c:ptCount val="5"/>
                <c:pt idx="0" formatCode="0.0">
                  <c:v>8</c:v>
                </c:pt>
                <c:pt idx="1">
                  <c:v>8.1300000000000008</c:v>
                </c:pt>
                <c:pt idx="2">
                  <c:v>8.19</c:v>
                </c:pt>
                <c:pt idx="3">
                  <c:v>8.25</c:v>
                </c:pt>
                <c:pt idx="4">
                  <c:v>8.31</c:v>
                </c:pt>
              </c:numCache>
            </c:numRef>
          </c:yVal>
        </c:ser>
        <c:axId val="190774656"/>
        <c:axId val="190850560"/>
      </c:scatterChart>
      <c:valAx>
        <c:axId val="190774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Amendment Rate (ton/acre)</a:t>
                </a:r>
              </a:p>
            </c:rich>
          </c:tx>
          <c:layout/>
        </c:title>
        <c:numFmt formatCode="0" sourceLinked="1"/>
        <c:minorTickMark val="cross"/>
        <c:tickLblPos val="nextTo"/>
        <c:crossAx val="190850560"/>
        <c:crosses val="autoZero"/>
        <c:crossBetween val="midCat"/>
        <c:minorUnit val="0.5"/>
      </c:valAx>
      <c:valAx>
        <c:axId val="190850560"/>
        <c:scaling>
          <c:orientation val="minMax"/>
          <c:min val="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</c:title>
        <c:numFmt formatCode="General" sourceLinked="1"/>
        <c:minorTickMark val="cross"/>
        <c:tickLblPos val="nextTo"/>
        <c:crossAx val="190774656"/>
        <c:crosses val="autoZero"/>
        <c:crossBetween val="midCat"/>
        <c:majorUnit val="1"/>
        <c:minorUnit val="0.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pH!$C$2</c:f>
              <c:strCache>
                <c:ptCount val="1"/>
                <c:pt idx="0">
                  <c:v>Canisteo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trendline>
            <c:trendlineType val="poly"/>
            <c:order val="2"/>
          </c:trendline>
          <c:xVal>
            <c:numRef>
              <c:f>pH!$B$3:$B$7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pH!$C$3:$C$7</c:f>
              <c:numCache>
                <c:formatCode>General</c:formatCode>
                <c:ptCount val="5"/>
                <c:pt idx="0">
                  <c:v>5.7</c:v>
                </c:pt>
                <c:pt idx="1">
                  <c:v>5.0999999999999996</c:v>
                </c:pt>
                <c:pt idx="2">
                  <c:v>4.74</c:v>
                </c:pt>
                <c:pt idx="3">
                  <c:v>4.4400000000000004</c:v>
                </c:pt>
                <c:pt idx="4">
                  <c:v>4.17</c:v>
                </c:pt>
              </c:numCache>
            </c:numRef>
          </c:yVal>
        </c:ser>
        <c:ser>
          <c:idx val="1"/>
          <c:order val="1"/>
          <c:tx>
            <c:strRef>
              <c:f>pH!$D$2</c:f>
              <c:strCache>
                <c:ptCount val="1"/>
                <c:pt idx="0">
                  <c:v>Barnes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</c:marker>
          <c:trendline>
            <c:trendlineType val="poly"/>
            <c:order val="2"/>
          </c:trendline>
          <c:xVal>
            <c:numRef>
              <c:f>pH!$B$3:$B$7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pH!$D$3:$D$7</c:f>
              <c:numCache>
                <c:formatCode>General</c:formatCode>
                <c:ptCount val="5"/>
                <c:pt idx="0">
                  <c:v>7.82</c:v>
                </c:pt>
                <c:pt idx="1">
                  <c:v>7.62</c:v>
                </c:pt>
                <c:pt idx="2">
                  <c:v>7.44</c:v>
                </c:pt>
                <c:pt idx="3">
                  <c:v>7.25</c:v>
                </c:pt>
                <c:pt idx="4">
                  <c:v>7.2</c:v>
                </c:pt>
              </c:numCache>
            </c:numRef>
          </c:yVal>
        </c:ser>
        <c:axId val="190736640"/>
        <c:axId val="190738816"/>
      </c:scatterChart>
      <c:valAx>
        <c:axId val="190736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Amendment Rate (ton/acre)</a:t>
                </a:r>
              </a:p>
            </c:rich>
          </c:tx>
          <c:layout/>
        </c:title>
        <c:numFmt formatCode="#,##0" sourceLinked="0"/>
        <c:minorTickMark val="cross"/>
        <c:tickLblPos val="nextTo"/>
        <c:crossAx val="190738816"/>
        <c:crosses val="autoZero"/>
        <c:crossBetween val="midCat"/>
        <c:minorUnit val="0.5"/>
      </c:valAx>
      <c:valAx>
        <c:axId val="190738816"/>
        <c:scaling>
          <c:orientation val="minMax"/>
          <c:max val="9"/>
          <c:min val="4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pH</a:t>
                </a:r>
              </a:p>
            </c:rich>
          </c:tx>
          <c:layout/>
        </c:title>
        <c:numFmt formatCode="General" sourceLinked="1"/>
        <c:minorTickMark val="cross"/>
        <c:tickLblPos val="nextTo"/>
        <c:crossAx val="190736640"/>
        <c:crosses val="autoZero"/>
        <c:crossBetween val="midCat"/>
        <c:majorUnit val="1"/>
        <c:minorUnit val="0.5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</xdr:colOff>
      <xdr:row>35</xdr:row>
      <xdr:rowOff>0</xdr:rowOff>
    </xdr:from>
    <xdr:to>
      <xdr:col>12</xdr:col>
      <xdr:colOff>327660</xdr:colOff>
      <xdr:row>50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365760</xdr:colOff>
      <xdr:row>41</xdr:row>
      <xdr:rowOff>106680</xdr:rowOff>
    </xdr:from>
    <xdr:to>
      <xdr:col>10</xdr:col>
      <xdr:colOff>579120</xdr:colOff>
      <xdr:row>43</xdr:row>
      <xdr:rowOff>22860</xdr:rowOff>
    </xdr:to>
    <xdr:sp macro="" textlink="">
      <xdr:nvSpPr>
        <xdr:cNvPr id="6" name="TextBox 1"/>
        <xdr:cNvSpPr txBox="1"/>
      </xdr:nvSpPr>
      <xdr:spPr>
        <a:xfrm>
          <a:off x="5745480" y="5775960"/>
          <a:ext cx="2042160" cy="28194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pH = 5.9061 + 1.1472 * AR</a:t>
          </a:r>
          <a:r>
            <a:rPr lang="en-US" sz="1100" baseline="30000"/>
            <a:t>0.3177</a:t>
          </a:r>
        </a:p>
      </xdr:txBody>
    </xdr:sp>
    <xdr:clientData/>
  </xdr:twoCellAnchor>
  <xdr:twoCellAnchor>
    <xdr:from>
      <xdr:col>7</xdr:col>
      <xdr:colOff>411480</xdr:colOff>
      <xdr:row>36</xdr:row>
      <xdr:rowOff>0</xdr:rowOff>
    </xdr:from>
    <xdr:to>
      <xdr:col>11</xdr:col>
      <xdr:colOff>15240</xdr:colOff>
      <xdr:row>37</xdr:row>
      <xdr:rowOff>99060</xdr:rowOff>
    </xdr:to>
    <xdr:sp macro="" textlink="">
      <xdr:nvSpPr>
        <xdr:cNvPr id="8" name="TextBox 1"/>
        <xdr:cNvSpPr txBox="1"/>
      </xdr:nvSpPr>
      <xdr:spPr>
        <a:xfrm>
          <a:off x="5791200" y="4754880"/>
          <a:ext cx="2042160" cy="28194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pH 8.0008 + 0.0787 * AR</a:t>
          </a:r>
          <a:r>
            <a:rPr lang="en-US" sz="1100" baseline="30000"/>
            <a:t>06517</a:t>
          </a:r>
        </a:p>
      </xdr:txBody>
    </xdr:sp>
    <xdr:clientData/>
  </xdr:twoCellAnchor>
  <xdr:twoCellAnchor>
    <xdr:from>
      <xdr:col>5</xdr:col>
      <xdr:colOff>5715</xdr:colOff>
      <xdr:row>1</xdr:row>
      <xdr:rowOff>19050</xdr:rowOff>
    </xdr:from>
    <xdr:to>
      <xdr:col>12</xdr:col>
      <xdr:colOff>310515</xdr:colOff>
      <xdr:row>16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281940</xdr:colOff>
      <xdr:row>2</xdr:row>
      <xdr:rowOff>53340</xdr:rowOff>
    </xdr:from>
    <xdr:to>
      <xdr:col>10</xdr:col>
      <xdr:colOff>495315</xdr:colOff>
      <xdr:row>3</xdr:row>
      <xdr:rowOff>152406</xdr:rowOff>
    </xdr:to>
    <xdr:sp macro="" textlink="">
      <xdr:nvSpPr>
        <xdr:cNvPr id="9" name="TextBox 1"/>
        <xdr:cNvSpPr txBox="1"/>
      </xdr:nvSpPr>
      <xdr:spPr>
        <a:xfrm>
          <a:off x="6240780" y="419100"/>
          <a:ext cx="2042175" cy="28194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pH = 7.8255 - 0.1343 * AR</a:t>
          </a:r>
          <a:r>
            <a:rPr lang="en-US" sz="1100" baseline="30000"/>
            <a:t>0.7629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0.34333</cdr:x>
      <cdr:y>0.525</cdr:y>
    </cdr:from>
    <cdr:to>
      <cdr:x>0.79</cdr:x>
      <cdr:y>0.62778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69720" y="1440180"/>
          <a:ext cx="2042160" cy="281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pH = 5.7001 - 0.3765 * AR</a:t>
          </a:r>
          <a:r>
            <a:rPr lang="en-US" sz="1100" baseline="30000"/>
            <a:t>0.6743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0"/>
  <sheetViews>
    <sheetView tabSelected="1" workbookViewId="0">
      <selection activeCell="N3" sqref="N3"/>
    </sheetView>
  </sheetViews>
  <sheetFormatPr defaultRowHeight="14.4"/>
  <cols>
    <col min="1" max="1" width="17" bestFit="1" customWidth="1"/>
    <col min="2" max="2" width="25.44140625" customWidth="1"/>
  </cols>
  <sheetData>
    <row r="1" spans="1:4">
      <c r="A1" s="8" t="s">
        <v>19</v>
      </c>
      <c r="B1" s="8"/>
      <c r="C1" s="8"/>
    </row>
    <row r="2" spans="1:4">
      <c r="A2" t="s">
        <v>16</v>
      </c>
      <c r="B2" t="s">
        <v>17</v>
      </c>
      <c r="C2" t="s">
        <v>14</v>
      </c>
      <c r="D2" t="s">
        <v>15</v>
      </c>
    </row>
    <row r="3" spans="1:4">
      <c r="A3">
        <v>0</v>
      </c>
      <c r="B3">
        <v>0</v>
      </c>
      <c r="C3">
        <v>5.7</v>
      </c>
      <c r="D3">
        <v>7.82</v>
      </c>
    </row>
    <row r="4" spans="1:4">
      <c r="A4">
        <v>0.4</v>
      </c>
      <c r="B4">
        <v>2</v>
      </c>
      <c r="C4">
        <v>5.0999999999999996</v>
      </c>
      <c r="D4">
        <v>7.62</v>
      </c>
    </row>
    <row r="5" spans="1:4">
      <c r="A5">
        <v>0.8</v>
      </c>
      <c r="B5">
        <v>4</v>
      </c>
      <c r="C5">
        <v>4.74</v>
      </c>
      <c r="D5">
        <v>7.44</v>
      </c>
    </row>
    <row r="6" spans="1:4">
      <c r="A6">
        <v>1.2</v>
      </c>
      <c r="B6">
        <v>6</v>
      </c>
      <c r="C6">
        <v>4.4400000000000004</v>
      </c>
      <c r="D6">
        <v>7.25</v>
      </c>
    </row>
    <row r="7" spans="1:4">
      <c r="A7">
        <v>1.6</v>
      </c>
      <c r="B7">
        <v>8</v>
      </c>
      <c r="C7">
        <v>4.17</v>
      </c>
      <c r="D7">
        <v>7.2</v>
      </c>
    </row>
    <row r="9" spans="1:4">
      <c r="B9" s="8" t="s">
        <v>21</v>
      </c>
    </row>
    <row r="10" spans="1:4">
      <c r="B10" s="17" t="s">
        <v>22</v>
      </c>
      <c r="C10" s="21">
        <v>4</v>
      </c>
    </row>
    <row r="11" spans="1:4">
      <c r="B11" t="s">
        <v>25</v>
      </c>
      <c r="C11">
        <v>5.7000999999999999</v>
      </c>
    </row>
    <row r="12" spans="1:4">
      <c r="B12" t="s">
        <v>23</v>
      </c>
      <c r="C12">
        <v>0.3765</v>
      </c>
    </row>
    <row r="13" spans="1:4">
      <c r="B13" t="s">
        <v>24</v>
      </c>
      <c r="C13">
        <v>0.67430000000000001</v>
      </c>
    </row>
    <row r="14" spans="1:4">
      <c r="B14" s="15" t="s">
        <v>26</v>
      </c>
      <c r="C14" s="16">
        <f>POWER(10,((LOG10(C11-C10)-(LOG10(C12)))/C13))</f>
        <v>9.3529128658517955</v>
      </c>
    </row>
    <row r="15" spans="1:4">
      <c r="B15" s="17" t="s">
        <v>41</v>
      </c>
      <c r="C15" s="22">
        <v>1638</v>
      </c>
    </row>
    <row r="16" spans="1:4">
      <c r="B16" s="8" t="s">
        <v>40</v>
      </c>
      <c r="C16" s="20">
        <f>(C14/5/200)*(C15)</f>
        <v>15.320071274265242</v>
      </c>
    </row>
    <row r="18" spans="2:3">
      <c r="B18" s="8" t="s">
        <v>15</v>
      </c>
    </row>
    <row r="19" spans="2:3">
      <c r="B19" s="17" t="s">
        <v>22</v>
      </c>
      <c r="C19" s="21">
        <v>7.5</v>
      </c>
    </row>
    <row r="20" spans="2:3">
      <c r="B20" t="s">
        <v>25</v>
      </c>
      <c r="C20">
        <v>7.8254999999999999</v>
      </c>
    </row>
    <row r="21" spans="2:3">
      <c r="B21" t="s">
        <v>23</v>
      </c>
      <c r="C21">
        <v>0.1343</v>
      </c>
    </row>
    <row r="22" spans="2:3">
      <c r="B22" t="s">
        <v>24</v>
      </c>
      <c r="C22">
        <v>0.76290000000000002</v>
      </c>
    </row>
    <row r="23" spans="2:3">
      <c r="B23" s="15" t="s">
        <v>26</v>
      </c>
      <c r="C23" s="16">
        <f>POWER(10,((LOG10(C20-C19)-(LOG10(C21)))/C22))</f>
        <v>3.1912814451728364</v>
      </c>
    </row>
    <row r="24" spans="2:3">
      <c r="B24" s="17" t="s">
        <v>41</v>
      </c>
      <c r="C24" s="22">
        <v>1638</v>
      </c>
    </row>
    <row r="25" spans="2:3">
      <c r="B25" s="8" t="s">
        <v>40</v>
      </c>
      <c r="C25" s="20">
        <f>(C23/5/200)*(C24)</f>
        <v>5.227319007193107</v>
      </c>
    </row>
    <row r="26" spans="2:3">
      <c r="B26" s="8"/>
      <c r="C26" s="20"/>
    </row>
    <row r="27" spans="2:3">
      <c r="B27" s="8"/>
      <c r="C27" s="20"/>
    </row>
    <row r="28" spans="2:3">
      <c r="B28" s="8"/>
      <c r="C28" s="20"/>
    </row>
    <row r="29" spans="2:3">
      <c r="B29" s="8"/>
      <c r="C29" s="20"/>
    </row>
    <row r="30" spans="2:3">
      <c r="B30" s="8"/>
      <c r="C30" s="20"/>
    </row>
    <row r="31" spans="2:3">
      <c r="B31" s="8"/>
      <c r="C31" s="20"/>
    </row>
    <row r="32" spans="2:3">
      <c r="B32" s="8"/>
      <c r="C32" s="20"/>
    </row>
    <row r="33" spans="1:4">
      <c r="B33" s="8"/>
      <c r="C33" s="20"/>
    </row>
    <row r="34" spans="1:4">
      <c r="B34" s="8"/>
      <c r="C34" s="20"/>
    </row>
    <row r="36" spans="1:4">
      <c r="A36" s="8" t="s">
        <v>20</v>
      </c>
      <c r="B36" s="8"/>
      <c r="C36" s="8"/>
    </row>
    <row r="37" spans="1:4">
      <c r="A37" t="s">
        <v>16</v>
      </c>
      <c r="B37" t="s">
        <v>17</v>
      </c>
      <c r="C37" t="s">
        <v>14</v>
      </c>
      <c r="D37" t="s">
        <v>15</v>
      </c>
    </row>
    <row r="38" spans="1:4">
      <c r="A38" s="14">
        <v>0.01</v>
      </c>
      <c r="B38" s="2">
        <v>0.01</v>
      </c>
      <c r="C38">
        <v>5.91</v>
      </c>
      <c r="D38" s="14">
        <v>8</v>
      </c>
    </row>
    <row r="39" spans="1:4">
      <c r="A39">
        <v>0.2</v>
      </c>
      <c r="B39">
        <v>2</v>
      </c>
      <c r="C39">
        <v>7.25</v>
      </c>
      <c r="D39">
        <v>8.1300000000000008</v>
      </c>
    </row>
    <row r="40" spans="1:4">
      <c r="A40">
        <v>0.4</v>
      </c>
      <c r="B40">
        <v>4</v>
      </c>
      <c r="C40">
        <v>7.78</v>
      </c>
      <c r="D40">
        <v>8.19</v>
      </c>
    </row>
    <row r="41" spans="1:4">
      <c r="A41">
        <v>0.6</v>
      </c>
      <c r="B41">
        <v>6</v>
      </c>
      <c r="C41">
        <v>8.0299999999999994</v>
      </c>
      <c r="D41">
        <v>8.25</v>
      </c>
    </row>
    <row r="42" spans="1:4">
      <c r="A42">
        <v>0.8</v>
      </c>
      <c r="B42">
        <v>8</v>
      </c>
      <c r="C42">
        <v>8.02</v>
      </c>
      <c r="D42">
        <v>8.31</v>
      </c>
    </row>
    <row r="44" spans="1:4">
      <c r="B44" s="8" t="s">
        <v>21</v>
      </c>
    </row>
    <row r="45" spans="1:4">
      <c r="B45" s="17" t="s">
        <v>22</v>
      </c>
      <c r="C45" s="21">
        <v>7.5</v>
      </c>
    </row>
    <row r="46" spans="1:4">
      <c r="B46" t="s">
        <v>25</v>
      </c>
      <c r="C46">
        <v>5.9061000000000003</v>
      </c>
    </row>
    <row r="47" spans="1:4">
      <c r="B47" t="s">
        <v>23</v>
      </c>
      <c r="C47">
        <v>1.1472</v>
      </c>
    </row>
    <row r="48" spans="1:4">
      <c r="B48" t="s">
        <v>24</v>
      </c>
      <c r="C48">
        <v>0.31769999999999998</v>
      </c>
    </row>
    <row r="49" spans="2:3">
      <c r="B49" s="15" t="s">
        <v>26</v>
      </c>
      <c r="C49" s="16">
        <f>POWER(10,((LOG10(C45-C46)-(LOG10(C47)))/C48))</f>
        <v>2.8154620432284494</v>
      </c>
    </row>
    <row r="50" spans="2:3">
      <c r="B50" s="17" t="s">
        <v>41</v>
      </c>
      <c r="C50" s="22">
        <v>1638</v>
      </c>
    </row>
    <row r="51" spans="2:3">
      <c r="B51" s="8" t="s">
        <v>40</v>
      </c>
      <c r="C51" s="20">
        <f>(C49/5/200)*(C50)</f>
        <v>4.6117268268081997</v>
      </c>
    </row>
    <row r="53" spans="2:3">
      <c r="B53" s="8" t="s">
        <v>15</v>
      </c>
    </row>
    <row r="54" spans="2:3">
      <c r="B54" s="17" t="s">
        <v>22</v>
      </c>
      <c r="C54" s="21">
        <v>8.2200000000000006</v>
      </c>
    </row>
    <row r="55" spans="2:3">
      <c r="B55" t="s">
        <v>25</v>
      </c>
      <c r="C55">
        <v>8.0007999999999999</v>
      </c>
    </row>
    <row r="56" spans="2:3">
      <c r="B56" t="s">
        <v>23</v>
      </c>
      <c r="C56">
        <v>7.8700000000000006E-2</v>
      </c>
    </row>
    <row r="57" spans="2:3">
      <c r="B57" t="s">
        <v>24</v>
      </c>
      <c r="C57">
        <v>0.65169999999999995</v>
      </c>
    </row>
    <row r="58" spans="2:3">
      <c r="B58" s="15" t="s">
        <v>26</v>
      </c>
      <c r="C58" s="16">
        <f>POWER(10,((LOG10(C54-C55)-(LOG10(C56)))/C57))</f>
        <v>4.8153030727529975</v>
      </c>
    </row>
    <row r="59" spans="2:3">
      <c r="B59" s="17" t="s">
        <v>41</v>
      </c>
      <c r="C59" s="22">
        <v>1638</v>
      </c>
    </row>
    <row r="60" spans="2:3">
      <c r="B60" s="8" t="s">
        <v>40</v>
      </c>
      <c r="C60" s="20">
        <f>(C58/5/200)*(C59)</f>
        <v>7.8874664331694104</v>
      </c>
    </row>
  </sheetData>
  <pageMargins left="0.7" right="0.7" top="0.75" bottom="0.75" header="0.3" footer="0.3"/>
  <pageSetup paperSize="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A16" sqref="A16"/>
    </sheetView>
  </sheetViews>
  <sheetFormatPr defaultRowHeight="14.4"/>
  <cols>
    <col min="1" max="1" width="39.21875" customWidth="1"/>
    <col min="2" max="5" width="10.6640625" customWidth="1"/>
  </cols>
  <sheetData>
    <row r="1" spans="1:14" ht="28.95" customHeight="1">
      <c r="A1" s="9" t="s">
        <v>10</v>
      </c>
      <c r="B1" s="9">
        <v>2000000</v>
      </c>
    </row>
    <row r="2" spans="1:14" s="9" customFormat="1" ht="28.95" customHeight="1">
      <c r="A2" s="9" t="s">
        <v>11</v>
      </c>
      <c r="B2" s="2">
        <f>(B1*0.454)*(1/0.405)</f>
        <v>2241975.3086419753</v>
      </c>
    </row>
    <row r="3" spans="1:14">
      <c r="A3" s="17" t="s">
        <v>3</v>
      </c>
      <c r="B3" s="17">
        <v>1.6379999999999999</v>
      </c>
    </row>
    <row r="5" spans="1:14" ht="14.4" customHeight="1"/>
    <row r="6" spans="1:14" ht="14.4" customHeight="1">
      <c r="A6" s="8" t="s">
        <v>4</v>
      </c>
      <c r="B6" s="8" t="s">
        <v>7</v>
      </c>
      <c r="C6" t="s">
        <v>6</v>
      </c>
      <c r="D6" t="s">
        <v>5</v>
      </c>
      <c r="E6" t="s">
        <v>59</v>
      </c>
    </row>
    <row r="7" spans="1:14" ht="15.6">
      <c r="A7" t="s">
        <v>44</v>
      </c>
      <c r="B7" t="s">
        <v>51</v>
      </c>
      <c r="C7">
        <v>250</v>
      </c>
      <c r="J7" s="5"/>
      <c r="K7" s="5"/>
      <c r="L7" s="5"/>
      <c r="M7" s="5"/>
      <c r="N7" s="5"/>
    </row>
    <row r="8" spans="1:14" ht="15.6">
      <c r="A8" t="s">
        <v>46</v>
      </c>
      <c r="B8" t="s">
        <v>47</v>
      </c>
      <c r="C8">
        <v>330</v>
      </c>
      <c r="J8" s="5"/>
      <c r="K8" s="5"/>
      <c r="L8" s="5"/>
      <c r="M8" s="5"/>
      <c r="N8" s="5"/>
    </row>
    <row r="9" spans="1:14" ht="15.6">
      <c r="A9" t="s">
        <v>48</v>
      </c>
      <c r="B9" t="s">
        <v>50</v>
      </c>
      <c r="C9">
        <v>210</v>
      </c>
      <c r="J9" s="5"/>
      <c r="K9" s="5"/>
      <c r="L9" s="5"/>
      <c r="M9" s="5"/>
      <c r="N9" s="5"/>
    </row>
    <row r="10" spans="1:14" ht="15.6">
      <c r="A10" t="s">
        <v>55</v>
      </c>
      <c r="B10" t="s">
        <v>18</v>
      </c>
      <c r="C10">
        <v>180</v>
      </c>
      <c r="D10">
        <v>460</v>
      </c>
      <c r="J10" s="5"/>
      <c r="K10" s="5"/>
      <c r="L10" s="5"/>
      <c r="M10" s="5"/>
      <c r="N10" s="5"/>
    </row>
    <row r="11" spans="1:14" ht="15.6">
      <c r="A11" t="s">
        <v>56</v>
      </c>
      <c r="B11" s="23" t="s">
        <v>49</v>
      </c>
      <c r="C11">
        <v>100</v>
      </c>
      <c r="D11">
        <v>520</v>
      </c>
      <c r="J11" s="5"/>
      <c r="K11" s="5"/>
      <c r="L11" s="5"/>
      <c r="M11" s="5"/>
      <c r="N11" s="5"/>
    </row>
    <row r="12" spans="1:14" ht="15.6">
      <c r="A12" t="s">
        <v>53</v>
      </c>
      <c r="B12" s="23" t="s">
        <v>52</v>
      </c>
      <c r="C12">
        <v>130</v>
      </c>
      <c r="E12">
        <v>440</v>
      </c>
      <c r="J12" s="5"/>
      <c r="K12" s="5"/>
      <c r="L12" s="5"/>
      <c r="M12" s="5"/>
      <c r="N12" s="5"/>
    </row>
    <row r="13" spans="1:14" ht="15.6">
      <c r="A13" s="4" t="s">
        <v>45</v>
      </c>
      <c r="B13" s="4" t="s">
        <v>9</v>
      </c>
      <c r="C13" s="4">
        <v>460</v>
      </c>
      <c r="J13" s="5"/>
      <c r="K13" s="5"/>
      <c r="L13" s="5"/>
      <c r="M13" s="5"/>
      <c r="N13" s="5"/>
    </row>
    <row r="14" spans="1:14">
      <c r="J14" s="5"/>
      <c r="K14" s="5"/>
      <c r="L14" s="5"/>
      <c r="M14" s="5"/>
      <c r="N14" s="5"/>
    </row>
    <row r="15" spans="1:14">
      <c r="A15" s="21" t="s">
        <v>42</v>
      </c>
      <c r="B15" s="17"/>
      <c r="C15" s="21">
        <v>460</v>
      </c>
      <c r="M15" s="5"/>
    </row>
    <row r="16" spans="1:14" s="9" customFormat="1" ht="86.4">
      <c r="C16" s="9" t="s">
        <v>27</v>
      </c>
      <c r="D16" s="9" t="s">
        <v>29</v>
      </c>
      <c r="E16" s="10" t="s">
        <v>28</v>
      </c>
      <c r="F16" s="9" t="s">
        <v>32</v>
      </c>
      <c r="G16" s="19" t="s">
        <v>33</v>
      </c>
    </row>
    <row r="17" spans="3:9">
      <c r="C17">
        <v>0</v>
      </c>
      <c r="D17" s="2">
        <f>C17/0.8922</f>
        <v>0</v>
      </c>
      <c r="E17" s="3">
        <f>(D17*1000000)/B$2</f>
        <v>0</v>
      </c>
      <c r="F17" s="7">
        <f>E17/$C$15</f>
        <v>0</v>
      </c>
      <c r="G17" s="18">
        <f>F17*$B$3</f>
        <v>0</v>
      </c>
    </row>
    <row r="18" spans="3:9">
      <c r="C18">
        <v>50</v>
      </c>
      <c r="D18" s="2">
        <f>C18/0.8922</f>
        <v>56.04124635731899</v>
      </c>
      <c r="E18" s="3">
        <f>(D18*1000000)/B$2</f>
        <v>24.996370897262324</v>
      </c>
      <c r="F18" s="7">
        <f t="shared" ref="F18:F20" si="0">E18/$C$15</f>
        <v>5.4339936733178967E-2</v>
      </c>
      <c r="G18" s="18">
        <f>F18*$B$3</f>
        <v>8.9008816368947141E-2</v>
      </c>
    </row>
    <row r="19" spans="3:9">
      <c r="C19">
        <v>100</v>
      </c>
      <c r="D19" s="2">
        <f>C19/0.8922</f>
        <v>112.08249271463798</v>
      </c>
      <c r="E19" s="3">
        <f t="shared" ref="E19:E20" si="1">(D19*1000000)/B$2</f>
        <v>49.992741794524648</v>
      </c>
      <c r="F19" s="7">
        <f t="shared" si="0"/>
        <v>0.10867987346635793</v>
      </c>
      <c r="G19" s="18">
        <f>F19*$B$3</f>
        <v>0.17801763273789428</v>
      </c>
    </row>
    <row r="20" spans="3:9">
      <c r="C20">
        <v>150</v>
      </c>
      <c r="D20" s="2">
        <f>C20/0.8922</f>
        <v>168.12373907195695</v>
      </c>
      <c r="E20" s="3">
        <f t="shared" si="1"/>
        <v>74.989112691786971</v>
      </c>
      <c r="F20" s="7">
        <f t="shared" si="0"/>
        <v>0.1630198101995369</v>
      </c>
      <c r="G20" s="18">
        <f>F20*$B$3</f>
        <v>0.26702644910684142</v>
      </c>
    </row>
    <row r="23" spans="3:9">
      <c r="I23" s="10"/>
    </row>
    <row r="25" spans="3:9">
      <c r="I25" s="2"/>
    </row>
    <row r="26" spans="3:9">
      <c r="I26" s="2"/>
    </row>
    <row r="27" spans="3:9">
      <c r="I27" s="2"/>
    </row>
    <row r="29" spans="3:9">
      <c r="C29" s="25"/>
      <c r="D29" s="25"/>
      <c r="E29" s="25"/>
      <c r="F29" s="25"/>
    </row>
    <row r="31" spans="3:9">
      <c r="C31" s="6"/>
      <c r="D31" s="7"/>
      <c r="E31" s="7"/>
    </row>
    <row r="32" spans="3:9">
      <c r="C32" s="6"/>
      <c r="D32" s="7"/>
      <c r="E32" s="7"/>
    </row>
    <row r="33" spans="2:7">
      <c r="C33" s="6"/>
      <c r="D33" s="7"/>
      <c r="E33" s="7"/>
    </row>
    <row r="34" spans="2:7">
      <c r="C34" s="6"/>
      <c r="D34" s="7"/>
      <c r="E34" s="7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3"/>
      <c r="D36" s="13"/>
      <c r="E36" s="13"/>
      <c r="F36" s="13"/>
      <c r="G36" s="1"/>
    </row>
    <row r="37" spans="2:7">
      <c r="B37" s="1"/>
      <c r="C37" s="12"/>
      <c r="D37" s="12"/>
      <c r="E37" s="12"/>
      <c r="F37" s="12"/>
      <c r="G37" s="1"/>
    </row>
    <row r="38" spans="2:7">
      <c r="B38" s="1"/>
      <c r="C38" s="11"/>
      <c r="D38" s="11"/>
      <c r="E38" s="11"/>
      <c r="F38" s="1"/>
      <c r="G38" s="1"/>
    </row>
    <row r="39" spans="2:7">
      <c r="B39" s="1"/>
      <c r="C39" s="11"/>
      <c r="D39" s="11"/>
      <c r="E39" s="11"/>
      <c r="F39" s="1"/>
      <c r="G39" s="1"/>
    </row>
    <row r="40" spans="2:7">
      <c r="B40" s="1"/>
      <c r="C40" s="11"/>
      <c r="D40" s="11"/>
      <c r="E40" s="11"/>
      <c r="F40" s="1"/>
      <c r="G40" s="1"/>
    </row>
    <row r="41" spans="2:7">
      <c r="B41" s="1"/>
      <c r="C41" s="11"/>
      <c r="D41" s="11"/>
      <c r="E41" s="11"/>
      <c r="F41" s="1"/>
      <c r="G41" s="1"/>
    </row>
    <row r="42" spans="2:7">
      <c r="B42" s="1"/>
      <c r="C42" s="1"/>
      <c r="D42" s="1"/>
      <c r="E42" s="1"/>
      <c r="F42" s="1"/>
      <c r="G42" s="1"/>
    </row>
  </sheetData>
  <mergeCells count="1">
    <mergeCell ref="C29:F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8"/>
  <sheetViews>
    <sheetView workbookViewId="0">
      <selection activeCell="E6" sqref="E6"/>
    </sheetView>
  </sheetViews>
  <sheetFormatPr defaultRowHeight="14.4"/>
  <cols>
    <col min="1" max="1" width="38.21875" customWidth="1"/>
    <col min="2" max="5" width="10.6640625" customWidth="1"/>
  </cols>
  <sheetData>
    <row r="1" spans="1:14" ht="28.95" customHeight="1">
      <c r="A1" s="9" t="s">
        <v>10</v>
      </c>
      <c r="B1" s="9">
        <v>2000000</v>
      </c>
    </row>
    <row r="2" spans="1:14" s="9" customFormat="1" ht="28.95" customHeight="1">
      <c r="A2" s="9" t="s">
        <v>11</v>
      </c>
      <c r="B2" s="2">
        <f>(B1*0.454)*(1/0.405)</f>
        <v>2241975.3086419753</v>
      </c>
    </row>
    <row r="3" spans="1:14">
      <c r="A3" s="17" t="s">
        <v>3</v>
      </c>
      <c r="B3" s="17">
        <v>1.6379999999999999</v>
      </c>
    </row>
    <row r="5" spans="1:14" ht="14.4" customHeight="1"/>
    <row r="6" spans="1:14" ht="14.4" customHeight="1">
      <c r="A6" s="8" t="s">
        <v>4</v>
      </c>
      <c r="B6" s="8" t="s">
        <v>7</v>
      </c>
      <c r="C6" t="s">
        <v>6</v>
      </c>
      <c r="D6" t="s">
        <v>5</v>
      </c>
      <c r="E6" t="s">
        <v>59</v>
      </c>
    </row>
    <row r="7" spans="1:14" ht="15.6">
      <c r="A7" t="s">
        <v>55</v>
      </c>
      <c r="B7" t="s">
        <v>18</v>
      </c>
      <c r="C7">
        <v>180</v>
      </c>
      <c r="D7">
        <v>460</v>
      </c>
      <c r="J7" s="5"/>
      <c r="K7" s="5"/>
      <c r="L7" s="5"/>
      <c r="M7" s="5"/>
      <c r="N7" s="5"/>
    </row>
    <row r="8" spans="1:14" ht="15.6">
      <c r="A8" t="s">
        <v>56</v>
      </c>
      <c r="B8" s="23" t="s">
        <v>49</v>
      </c>
      <c r="C8">
        <v>100</v>
      </c>
      <c r="D8">
        <v>520</v>
      </c>
      <c r="J8" s="5"/>
      <c r="K8" s="5"/>
      <c r="L8" s="5"/>
      <c r="M8" s="5"/>
      <c r="N8" s="5"/>
    </row>
    <row r="9" spans="1:14" ht="15.6">
      <c r="A9" t="s">
        <v>54</v>
      </c>
      <c r="B9" t="s">
        <v>2</v>
      </c>
      <c r="D9">
        <v>460</v>
      </c>
      <c r="J9" s="5"/>
      <c r="K9" s="5"/>
      <c r="L9" s="5"/>
      <c r="M9" s="5"/>
      <c r="N9" s="5"/>
    </row>
    <row r="10" spans="1:14" ht="14.4" customHeight="1">
      <c r="J10" s="1"/>
      <c r="K10" s="1"/>
      <c r="M10" s="1"/>
      <c r="N10" s="1"/>
    </row>
    <row r="11" spans="1:14">
      <c r="A11" s="21" t="s">
        <v>43</v>
      </c>
      <c r="B11" s="17"/>
      <c r="C11" s="17"/>
      <c r="D11" s="21">
        <v>460</v>
      </c>
      <c r="M11" s="5"/>
    </row>
    <row r="12" spans="1:14" s="9" customFormat="1" ht="86.4">
      <c r="C12" s="9" t="s">
        <v>1</v>
      </c>
      <c r="D12" s="9" t="s">
        <v>0</v>
      </c>
      <c r="E12" s="9" t="s">
        <v>12</v>
      </c>
      <c r="F12" s="10" t="s">
        <v>13</v>
      </c>
      <c r="G12" s="9" t="s">
        <v>30</v>
      </c>
      <c r="H12" s="19" t="s">
        <v>31</v>
      </c>
      <c r="I12" s="10"/>
      <c r="J12" s="10"/>
    </row>
    <row r="13" spans="1:14">
      <c r="C13">
        <v>0</v>
      </c>
      <c r="D13" s="2">
        <f>C13/0.8922</f>
        <v>0</v>
      </c>
      <c r="E13" s="3">
        <f t="shared" ref="E13:E16" si="0">(D13*1000000)/B$2</f>
        <v>0</v>
      </c>
      <c r="F13" s="3">
        <f>E13/2.3</f>
        <v>0</v>
      </c>
      <c r="G13" s="7">
        <f>E13/$D$11</f>
        <v>0</v>
      </c>
      <c r="H13" s="18">
        <f>G13*$B$3</f>
        <v>0</v>
      </c>
      <c r="I13" s="2"/>
    </row>
    <row r="14" spans="1:14">
      <c r="C14">
        <v>50</v>
      </c>
      <c r="D14" s="2">
        <f>C14/0.8922</f>
        <v>56.04124635731899</v>
      </c>
      <c r="E14" s="3">
        <f>(D14*1000000)/B$2</f>
        <v>24.996370897262324</v>
      </c>
      <c r="F14" s="3">
        <f>E14/2.3</f>
        <v>10.867987346635793</v>
      </c>
      <c r="G14" s="7">
        <f t="shared" ref="G14:G16" si="1">E14/$D$11</f>
        <v>5.4339936733178967E-2</v>
      </c>
      <c r="H14" s="18">
        <f>G14*$B$3</f>
        <v>8.9008816368947141E-2</v>
      </c>
      <c r="I14" s="2"/>
      <c r="J14" s="2"/>
    </row>
    <row r="15" spans="1:14">
      <c r="C15">
        <v>100</v>
      </c>
      <c r="D15" s="2">
        <f>C15/0.8922</f>
        <v>112.08249271463798</v>
      </c>
      <c r="E15" s="3">
        <f t="shared" si="0"/>
        <v>49.992741794524648</v>
      </c>
      <c r="F15" s="3">
        <f>E15/2.3</f>
        <v>21.735974693271586</v>
      </c>
      <c r="G15" s="7">
        <f t="shared" si="1"/>
        <v>0.10867987346635793</v>
      </c>
      <c r="H15" s="18">
        <f>G15*$B$3</f>
        <v>0.17801763273789428</v>
      </c>
      <c r="I15" s="2"/>
      <c r="J15" s="2"/>
    </row>
    <row r="16" spans="1:14">
      <c r="C16">
        <v>150</v>
      </c>
      <c r="D16" s="2">
        <f>C16/0.8922</f>
        <v>168.12373907195695</v>
      </c>
      <c r="E16" s="3">
        <f t="shared" si="0"/>
        <v>74.989112691786971</v>
      </c>
      <c r="F16" s="3">
        <f>E16/2.3</f>
        <v>32.60396203990738</v>
      </c>
      <c r="G16" s="7">
        <f t="shared" si="1"/>
        <v>0.1630198101995369</v>
      </c>
      <c r="H16" s="18">
        <f>G16*$B$3</f>
        <v>0.26702644910684142</v>
      </c>
      <c r="I16" s="2"/>
      <c r="J16" s="2"/>
    </row>
    <row r="25" spans="2:7">
      <c r="C25" s="25"/>
      <c r="D25" s="25"/>
      <c r="E25" s="25"/>
      <c r="F25" s="25"/>
    </row>
    <row r="27" spans="2:7">
      <c r="C27" s="6"/>
      <c r="D27" s="7"/>
      <c r="E27" s="7"/>
    </row>
    <row r="28" spans="2:7">
      <c r="C28" s="6"/>
      <c r="D28" s="7"/>
      <c r="E28" s="7"/>
    </row>
    <row r="29" spans="2:7">
      <c r="C29" s="6"/>
      <c r="D29" s="7"/>
      <c r="E29" s="7"/>
    </row>
    <row r="30" spans="2:7">
      <c r="C30" s="6"/>
      <c r="D30" s="7"/>
      <c r="E30" s="7"/>
    </row>
    <row r="31" spans="2:7">
      <c r="B31" s="1"/>
      <c r="C31" s="1"/>
      <c r="D31" s="1"/>
      <c r="E31" s="1"/>
      <c r="F31" s="1"/>
      <c r="G31" s="1"/>
    </row>
    <row r="32" spans="2:7">
      <c r="B32" s="1"/>
      <c r="C32" s="13"/>
      <c r="D32" s="13"/>
      <c r="E32" s="13"/>
      <c r="F32" s="13"/>
      <c r="G32" s="1"/>
    </row>
    <row r="33" spans="2:7">
      <c r="B33" s="1"/>
      <c r="C33" s="12"/>
      <c r="D33" s="12"/>
      <c r="E33" s="12"/>
      <c r="F33" s="12"/>
      <c r="G33" s="1"/>
    </row>
    <row r="34" spans="2:7">
      <c r="B34" s="1"/>
      <c r="C34" s="11"/>
      <c r="D34" s="11"/>
      <c r="E34" s="11"/>
      <c r="F34" s="1"/>
      <c r="G34" s="1"/>
    </row>
    <row r="35" spans="2:7">
      <c r="B35" s="1"/>
      <c r="C35" s="11"/>
      <c r="D35" s="11"/>
      <c r="E35" s="11"/>
      <c r="F35" s="1"/>
      <c r="G35" s="1"/>
    </row>
    <row r="36" spans="2:7">
      <c r="B36" s="1"/>
      <c r="C36" s="11"/>
      <c r="D36" s="11"/>
      <c r="E36" s="11"/>
      <c r="F36" s="1"/>
      <c r="G36" s="1"/>
    </row>
    <row r="37" spans="2:7">
      <c r="B37" s="1"/>
      <c r="C37" s="11"/>
      <c r="D37" s="11"/>
      <c r="E37" s="11"/>
      <c r="F37" s="1"/>
      <c r="G37" s="1"/>
    </row>
    <row r="38" spans="2:7">
      <c r="B38" s="1"/>
      <c r="C38" s="1"/>
      <c r="D38" s="1"/>
      <c r="E38" s="1"/>
      <c r="F38" s="1"/>
      <c r="G38" s="1"/>
    </row>
  </sheetData>
  <mergeCells count="1">
    <mergeCell ref="C25:F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8"/>
  <sheetViews>
    <sheetView workbookViewId="0">
      <selection activeCell="D21" sqref="D21"/>
    </sheetView>
  </sheetViews>
  <sheetFormatPr defaultRowHeight="14.4"/>
  <cols>
    <col min="1" max="1" width="25.6640625" customWidth="1"/>
    <col min="2" max="5" width="10.6640625" customWidth="1"/>
  </cols>
  <sheetData>
    <row r="1" spans="1:14" ht="28.95" customHeight="1">
      <c r="A1" s="9" t="s">
        <v>10</v>
      </c>
      <c r="B1" s="9">
        <v>2000000</v>
      </c>
    </row>
    <row r="2" spans="1:14" s="9" customFormat="1" ht="28.95" customHeight="1">
      <c r="A2" s="9" t="s">
        <v>11</v>
      </c>
      <c r="B2" s="2">
        <f>(B1*0.454)*(1/0.405)</f>
        <v>2241975.3086419753</v>
      </c>
    </row>
    <row r="3" spans="1:14">
      <c r="A3" s="17" t="s">
        <v>3</v>
      </c>
      <c r="B3" s="17">
        <v>1.6379999999999999</v>
      </c>
    </row>
    <row r="5" spans="1:14" ht="14.4" customHeight="1"/>
    <row r="6" spans="1:14" ht="14.4" customHeight="1">
      <c r="A6" s="8" t="s">
        <v>4</v>
      </c>
      <c r="B6" s="8" t="s">
        <v>7</v>
      </c>
      <c r="C6" t="s">
        <v>6</v>
      </c>
      <c r="D6" t="s">
        <v>5</v>
      </c>
      <c r="E6" t="s">
        <v>59</v>
      </c>
    </row>
    <row r="7" spans="1:14">
      <c r="A7" s="24" t="s">
        <v>57</v>
      </c>
      <c r="B7" s="24" t="s">
        <v>8</v>
      </c>
      <c r="E7">
        <v>600</v>
      </c>
      <c r="I7" s="1"/>
      <c r="J7" s="1"/>
      <c r="K7" s="1"/>
      <c r="L7" s="1"/>
      <c r="M7" s="1"/>
      <c r="N7" s="1"/>
    </row>
    <row r="8" spans="1:14" ht="15.6">
      <c r="A8" t="s">
        <v>53</v>
      </c>
      <c r="B8" s="23" t="s">
        <v>52</v>
      </c>
      <c r="C8">
        <v>130</v>
      </c>
      <c r="E8">
        <v>440</v>
      </c>
      <c r="J8" s="5"/>
      <c r="K8" s="5"/>
      <c r="L8" s="5"/>
      <c r="M8" s="5"/>
      <c r="N8" s="5"/>
    </row>
    <row r="9" spans="1:14" ht="15.6">
      <c r="A9" t="s">
        <v>60</v>
      </c>
      <c r="B9" s="23" t="s">
        <v>61</v>
      </c>
      <c r="E9">
        <v>500</v>
      </c>
      <c r="J9" s="5"/>
      <c r="K9" s="5"/>
      <c r="L9" s="5"/>
      <c r="M9" s="5"/>
      <c r="N9" s="5"/>
    </row>
    <row r="10" spans="1:14">
      <c r="B10" s="23"/>
      <c r="J10" s="5"/>
      <c r="K10" s="5"/>
      <c r="L10" s="5"/>
      <c r="M10" s="5"/>
      <c r="N10" s="5"/>
    </row>
    <row r="11" spans="1:14">
      <c r="A11" s="21" t="s">
        <v>58</v>
      </c>
      <c r="B11" s="17"/>
      <c r="C11" s="17"/>
      <c r="D11" s="17"/>
      <c r="E11" s="21">
        <v>600</v>
      </c>
      <c r="M11" s="5"/>
    </row>
    <row r="12" spans="1:14" s="9" customFormat="1" ht="86.4">
      <c r="C12" s="9" t="s">
        <v>34</v>
      </c>
      <c r="D12" s="9" t="s">
        <v>35</v>
      </c>
      <c r="E12" s="9" t="s">
        <v>36</v>
      </c>
      <c r="F12" s="10" t="s">
        <v>37</v>
      </c>
      <c r="G12" s="9" t="s">
        <v>38</v>
      </c>
      <c r="H12" s="19" t="s">
        <v>39</v>
      </c>
    </row>
    <row r="13" spans="1:14">
      <c r="C13">
        <v>0</v>
      </c>
      <c r="D13" s="2">
        <f>C13/0.8922</f>
        <v>0</v>
      </c>
      <c r="E13" s="3">
        <f>(D13*1000000)/B$2</f>
        <v>0</v>
      </c>
      <c r="F13" s="3">
        <f>E13/1.2</f>
        <v>0</v>
      </c>
      <c r="G13" s="7">
        <f>E13/$E$11</f>
        <v>0</v>
      </c>
      <c r="H13" s="18">
        <f>G13*$B$3</f>
        <v>0</v>
      </c>
    </row>
    <row r="14" spans="1:14">
      <c r="C14">
        <v>50</v>
      </c>
      <c r="D14" s="2">
        <f>C14/0.8922</f>
        <v>56.04124635731899</v>
      </c>
      <c r="E14" s="3">
        <f t="shared" ref="E14:E16" si="0">(D14*1000000)/B$2</f>
        <v>24.996370897262324</v>
      </c>
      <c r="F14" s="3">
        <f t="shared" ref="F14:F16" si="1">E14/1.2</f>
        <v>20.830309081051936</v>
      </c>
      <c r="G14" s="7">
        <f t="shared" ref="G14:G16" si="2">E14/$E$11</f>
        <v>4.1660618162103875E-2</v>
      </c>
      <c r="H14" s="18">
        <f>G14*$B$3</f>
        <v>6.8240092549526149E-2</v>
      </c>
    </row>
    <row r="15" spans="1:14">
      <c r="C15">
        <v>100</v>
      </c>
      <c r="D15" s="2">
        <f>C15/0.8922</f>
        <v>112.08249271463798</v>
      </c>
      <c r="E15" s="3">
        <f t="shared" si="0"/>
        <v>49.992741794524648</v>
      </c>
      <c r="F15" s="3">
        <f t="shared" si="1"/>
        <v>41.660618162103873</v>
      </c>
      <c r="G15" s="7">
        <f t="shared" si="2"/>
        <v>8.3321236324207751E-2</v>
      </c>
      <c r="H15" s="18">
        <f>G15*$B$3</f>
        <v>0.1364801850990523</v>
      </c>
    </row>
    <row r="16" spans="1:14">
      <c r="C16">
        <v>150</v>
      </c>
      <c r="D16" s="2">
        <f>C16/0.8922</f>
        <v>168.12373907195695</v>
      </c>
      <c r="E16" s="3">
        <f t="shared" si="0"/>
        <v>74.989112691786971</v>
      </c>
      <c r="F16" s="3">
        <f t="shared" si="1"/>
        <v>62.490927243155809</v>
      </c>
      <c r="G16" s="7">
        <f t="shared" si="2"/>
        <v>0.12498185448631162</v>
      </c>
      <c r="H16" s="18">
        <f>G16*$B$3</f>
        <v>0.20472027764857842</v>
      </c>
    </row>
    <row r="19" spans="2:9">
      <c r="C19" s="9"/>
      <c r="D19" s="9"/>
      <c r="E19" s="10"/>
      <c r="F19" s="9"/>
      <c r="G19" s="9"/>
      <c r="H19" s="10"/>
      <c r="I19" s="10"/>
    </row>
    <row r="20" spans="2:9">
      <c r="D20" s="2"/>
      <c r="E20" s="3"/>
      <c r="F20" s="7"/>
      <c r="G20" s="11"/>
      <c r="H20" s="2"/>
    </row>
    <row r="21" spans="2:9">
      <c r="D21" s="2"/>
      <c r="E21" s="3"/>
      <c r="F21" s="7"/>
      <c r="G21" s="11"/>
      <c r="H21" s="2"/>
      <c r="I21" s="2"/>
    </row>
    <row r="22" spans="2:9">
      <c r="D22" s="2"/>
      <c r="E22" s="3"/>
      <c r="F22" s="7"/>
      <c r="G22" s="11"/>
      <c r="H22" s="2"/>
      <c r="I22" s="2"/>
    </row>
    <row r="23" spans="2:9">
      <c r="D23" s="2"/>
      <c r="E23" s="3"/>
      <c r="F23" s="7"/>
      <c r="G23" s="11"/>
      <c r="H23" s="2"/>
      <c r="I23" s="2"/>
    </row>
    <row r="25" spans="2:9">
      <c r="C25" s="25"/>
      <c r="D25" s="25"/>
      <c r="E25" s="25"/>
      <c r="F25" s="25"/>
    </row>
    <row r="27" spans="2:9">
      <c r="C27" s="6"/>
      <c r="D27" s="7"/>
      <c r="E27" s="7"/>
    </row>
    <row r="28" spans="2:9">
      <c r="C28" s="6"/>
      <c r="D28" s="7"/>
      <c r="E28" s="7"/>
    </row>
    <row r="29" spans="2:9">
      <c r="C29" s="6"/>
      <c r="D29" s="7"/>
      <c r="E29" s="7"/>
    </row>
    <row r="30" spans="2:9">
      <c r="C30" s="6"/>
      <c r="D30" s="7"/>
      <c r="E30" s="7"/>
    </row>
    <row r="31" spans="2:9">
      <c r="B31" s="1"/>
      <c r="C31" s="1"/>
      <c r="D31" s="1"/>
      <c r="E31" s="1"/>
      <c r="F31" s="1"/>
      <c r="G31" s="1"/>
    </row>
    <row r="32" spans="2:9">
      <c r="B32" s="1"/>
      <c r="C32" s="13"/>
      <c r="D32" s="13"/>
      <c r="E32" s="13"/>
      <c r="F32" s="13"/>
      <c r="G32" s="1"/>
    </row>
    <row r="33" spans="2:7">
      <c r="B33" s="1"/>
      <c r="C33" s="12"/>
      <c r="D33" s="12"/>
      <c r="E33" s="12"/>
      <c r="F33" s="12"/>
      <c r="G33" s="1"/>
    </row>
    <row r="34" spans="2:7">
      <c r="B34" s="1"/>
      <c r="C34" s="11"/>
      <c r="D34" s="11"/>
      <c r="E34" s="11"/>
      <c r="F34" s="1"/>
      <c r="G34" s="1"/>
    </row>
    <row r="35" spans="2:7">
      <c r="B35" s="1"/>
      <c r="C35" s="11"/>
      <c r="D35" s="11"/>
      <c r="E35" s="11"/>
      <c r="F35" s="1"/>
      <c r="G35" s="1"/>
    </row>
    <row r="36" spans="2:7">
      <c r="B36" s="1"/>
      <c r="C36" s="11"/>
      <c r="D36" s="11"/>
      <c r="E36" s="11"/>
      <c r="F36" s="1"/>
      <c r="G36" s="1"/>
    </row>
    <row r="37" spans="2:7">
      <c r="B37" s="1"/>
      <c r="C37" s="11"/>
      <c r="D37" s="11"/>
      <c r="E37" s="11"/>
      <c r="F37" s="1"/>
      <c r="G37" s="1"/>
    </row>
    <row r="38" spans="2:7">
      <c r="B38" s="1"/>
      <c r="C38" s="1"/>
      <c r="D38" s="1"/>
      <c r="E38" s="1"/>
      <c r="F38" s="1"/>
      <c r="G38" s="1"/>
    </row>
  </sheetData>
  <mergeCells count="1">
    <mergeCell ref="C25:F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</vt:lpstr>
      <vt:lpstr>Nitrogen</vt:lpstr>
      <vt:lpstr>Phosphorus</vt:lpstr>
      <vt:lpstr>Potassium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Strock</dc:creator>
  <cp:lastModifiedBy>Jeff Strock</cp:lastModifiedBy>
  <cp:lastPrinted>2012-03-04T18:53:42Z</cp:lastPrinted>
  <dcterms:created xsi:type="dcterms:W3CDTF">2011-12-09T22:16:00Z</dcterms:created>
  <dcterms:modified xsi:type="dcterms:W3CDTF">2012-03-04T18:54:02Z</dcterms:modified>
</cp:coreProperties>
</file>